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xr:revisionPtr revIDLastSave="2" documentId="11_41CC209C07539FCACD881EB4A399E71933AD7354" xr6:coauthVersionLast="47" xr6:coauthVersionMax="47" xr10:uidLastSave="{C4DD93BF-6D76-4ACD-909F-E00BA416013C}"/>
  <bookViews>
    <workbookView xWindow="0" yWindow="0" windowWidth="16384" windowHeight="8192" tabRatio="500" activeTab="1" xr2:uid="{00000000-000D-0000-FFFF-FFFF00000000}"/>
  </bookViews>
  <sheets>
    <sheet name="Förklaring" sheetId="1" r:id="rId1"/>
    <sheet name="Beräkning" sheetId="2" r:id="rId2"/>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28" i="2" l="1"/>
  <c r="C26" i="2"/>
  <c r="C29" i="2" s="1"/>
  <c r="C20" i="2"/>
  <c r="C19" i="2"/>
  <c r="C10" i="2"/>
  <c r="C12" i="2" s="1"/>
  <c r="C13" i="2" s="1"/>
  <c r="C14" i="2" s="1"/>
  <c r="C21" i="2" l="1"/>
  <c r="C22" i="2" s="1"/>
  <c r="C30" i="2"/>
  <c r="C31"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5" authorId="0" shapeId="0" xr:uid="{00000000-0006-0000-0100-000001000000}">
      <text>
        <r>
          <rPr>
            <sz val="10"/>
            <rFont val="Arial"/>
            <family val="2"/>
          </rPr>
          <t>Fastställs av regeringen i slutet av varje år och gäller nästkommande år. 83 400 kr avser 2026.</t>
        </r>
      </text>
    </comment>
    <comment ref="C6" authorId="0" shapeId="0" xr:uid="{00000000-0006-0000-0100-000002000000}">
      <text>
        <r>
          <rPr>
            <sz val="10"/>
            <rFont val="Arial"/>
            <family val="2"/>
          </rPr>
          <t>Enligt stadgarna får en förtroendevald som mest behålla 45 % av ett inkomstbasbelopp per månad efter alla skatter, inklusive partiskatt.</t>
        </r>
      </text>
    </comment>
    <comment ref="C7" authorId="0" shapeId="0" xr:uid="{00000000-0006-0000-0100-000003000000}">
      <text>
        <r>
          <rPr>
            <sz val="10"/>
            <rFont val="Arial"/>
            <family val="2"/>
          </rPr>
          <t>Med skattejämkning drar huvudarbetsgivaren en specificerad skattesats, medan alla andra utbetalare drar 30 % i skatt på arvodet.</t>
        </r>
      </text>
    </comment>
    <comment ref="C10" authorId="0" shapeId="0" xr:uid="{00000000-0006-0000-0100-000004000000}">
      <text>
        <r>
          <rPr>
            <sz val="10"/>
            <rFont val="Arial"/>
            <family val="2"/>
          </rPr>
          <t>Alla med fast nettoarvode över partiskattetaket räknas automatiskt som heltidspolitiker.</t>
        </r>
      </text>
    </comment>
    <comment ref="C11" authorId="0" shapeId="0" xr:uid="{00000000-0006-0000-0100-000005000000}">
      <text>
        <r>
          <rPr>
            <sz val="10"/>
            <rFont val="Arial"/>
            <family val="2"/>
          </rPr>
          <t>Arvodet är här huvudinkomsten – räkna fram nettot med Skatteverkets verktyg "Räkna ut din skatt".</t>
        </r>
      </text>
    </comment>
    <comment ref="C13" authorId="0" shapeId="0" xr:uid="{00000000-0006-0000-0100-000006000000}">
      <text>
        <r>
          <rPr>
            <sz val="10"/>
            <rFont val="Arial"/>
            <family val="2"/>
          </rPr>
          <t>Formeln enligt dokumentet: S − I × 0,45 = X. Blir 0 kr om nettot är lägre än taket – då är man i stället deltidspolitiker.</t>
        </r>
      </text>
    </comment>
    <comment ref="C17" authorId="0" shapeId="0" xr:uid="{00000000-0006-0000-0100-000007000000}">
      <text>
        <r>
          <rPr>
            <sz val="10"/>
            <rFont val="Arial"/>
            <family val="2"/>
          </rPr>
          <t>Fastställs av styrelsen på berörd nivå, som andel av en arbetsvecka. 20 % = en dag i veckan.</t>
        </r>
      </text>
    </comment>
    <comment ref="C19" authorId="0" shapeId="0" xr:uid="{00000000-0006-0000-0100-000008000000}">
      <text>
        <r>
          <rPr>
            <sz val="10"/>
            <rFont val="Arial"/>
            <family val="2"/>
          </rPr>
          <t>Förutsätter att den förtroendevalde har skattejämkning och att arvodet betalas ut av annan än huvudarbetsgivaren – då dras 30 % i skatt. Saknas jämkning: skriv i stället in det faktiska nettot direkt här.</t>
        </r>
      </text>
    </comment>
    <comment ref="C25" authorId="0" shapeId="0" xr:uid="{00000000-0006-0000-0100-000009000000}">
      <text>
        <r>
          <rPr>
            <sz val="10"/>
            <rFont val="Arial"/>
            <family val="2"/>
          </rPr>
          <t>Uppskattas utifrån möteskalendern eller ett normalår. Flera uppdrag räknas samman (t.ex. 17 möten per år / 12 = 1,4 dagar per månad). Vid fler än 24 mötesdagar per år – använd i stället modell 2.</t>
        </r>
      </text>
    </comment>
    <comment ref="C26" authorId="0" shapeId="0" xr:uid="{00000000-0006-0000-0100-00000A000000}">
      <text>
        <r>
          <rPr>
            <sz val="10"/>
            <rFont val="Arial"/>
            <family val="2"/>
          </rPr>
          <t>En arbetsdag motsvarar 4,6 % av månadens arbetsdagar (utifrån 261 arbetsdagar per år).</t>
        </r>
      </text>
    </comment>
    <comment ref="C28" authorId="0" shapeId="0" xr:uid="{00000000-0006-0000-0100-00000B000000}">
      <text>
        <r>
          <rPr>
            <sz val="10"/>
            <rFont val="Arial"/>
            <family val="2"/>
          </rPr>
          <t>Förutsätter att den förtroendevalde har skattejämkning och att arvodet betalas ut av annan än huvudarbetsgivaren – då dras 30 % i skatt. Saknas jämkning: skriv i stället in det faktiska nettot direkt här.</t>
        </r>
      </text>
    </comment>
  </commentList>
</comments>
</file>

<file path=xl/sharedStrings.xml><?xml version="1.0" encoding="utf-8"?>
<sst xmlns="http://schemas.openxmlformats.org/spreadsheetml/2006/main" count="63" uniqueCount="52">
  <si>
    <t>Partiskatt på fasta arvoden – förenklad förklaring</t>
  </si>
  <si>
    <t>Vad gäller beräkningen?</t>
  </si>
  <si>
    <t>Partiskatten i den här filen beräknas på fasta månadsarvoden, alltså arvoden som betalas ut regelbundet och är kopplade till ett eller flera uppdrag. Rörliga arvoden (t.ex. mötesarvoden) räknas aldrig in – de hanteras alltid separat enligt den s.k. 10 %-regeln, vars storlek och tillämpning beslutas på respektive nivå. Ersättning för förlorad arbetsinkomst och andra inkomster räknas aldrig in i partiskatteberäkningen.</t>
  </si>
  <si>
    <t>När räknar man?</t>
  </si>
  <si>
    <t>Enklast är att göra beräkningen en gång när uppdraget börjar och sedan justera årligen när inkomstbasbelopp och arvoden ändras. Den fastställda partiskatten gäller varje månad tills en ny beräkning gjorts.</t>
  </si>
  <si>
    <t>Partiskattetaket</t>
  </si>
  <si>
    <t>Enligt stadgarna får en förtroendevald som mest behålla 45 % av ett inkomstbasbelopp per månad efter att alla skatter, inklusive partiskatt, är betalda. Det är partiskattetaket. Inkomstbasbeloppet fastställs av regeringen varje år (2026: 83 400 kr). Nettoarvodet – det man har kvar efter vanlig skatt – räknas enklast fram med Skatteverkets verktyg "Räkna ut din skatt". Allt netto över taket betalas in som partiskatt: S − I × 0,45 = X.</t>
  </si>
  <si>
    <t>Heltidspolitiker</t>
  </si>
  <si>
    <t>Alla med ett fast nettoarvode som överstiger partiskattetaket räknas automatiskt som heltidspolitiker – oavsett om partiskatten blir 1 krona eller flera tusen i månaden. Heltid innebär att partiet kan förvänta sig att hela arbetstiden ägnas åt politisk verksamhet.</t>
  </si>
  <si>
    <t>Deltid – mer än två tjänstgöringsdagar i månaden</t>
  </si>
  <si>
    <t>När nettoarvodet ligger under taket fastställer styrelsen på berörd nivå en tjänstgöringsgrad, som andel av en arbetsvecka. Taket justeras med samma procent: 20 % tjänstgöring ger 20 % av heltidstaket. Tjänstgöringsgraden speglar den tid partiet räknar med att man förfogar över – den behöver inte motsvara exakt antal möten. Syftet är att utjämna oönskade marginaleffekter, t.ex. att någon med deltidsuppdrag plus ersättning för förlorad arbetsinkomst annars skulle kunna få högre nettoinkomst än en heltidspolitiker.</t>
  </si>
  <si>
    <t>Deltid – två eller färre tjänstgöringsdagar i månaden</t>
  </si>
  <si>
    <t>För små uppdrag räknar man i stället per tjänstgöringsdag. En arbetsdag motsvarar 4,6 % av månadens arbetsdagar (utifrån 261 arbetsdagar per år). En dag i månaden ger alltså 4,6 % tjänstgöringsgrad, en dag varannan månad 2,3 %. Antalet dagar uppskattas utifrån möteskalendern eller ett normalår. Har någon flera uppdrag räknas dagarna samman: t.ex. 8 fullmäktigemöten + 9 nämndsmöten per år = 17/12 ≈ 1,4 dagar per månad. Överstiger antalet mötesdagar 24 per år bör man i stället använda modellen med fastställd tjänstgöringsgrad. Det är också möjligt att besluta att 10 %-regeln ska gälla för rena fritidspolitiker.</t>
  </si>
  <si>
    <t>Skatt och jämkning för deltidsarvoderade</t>
  </si>
  <si>
    <t>Kommuner och regioner drar skatt på arvodena enligt tabell. Mindre belopp beskattas då lägre än en vanlig lön, vilket ger en större risk att bli eftertaxerad. Förtroendevalda bör därför uppmanas att ansöka om skattejämkning hos Skatteverket. Med jämkning drar huvudarbetsgivaren (den som betalar ut mest) en specificerad skattesats, medan alla andra utbetalare drar 30 % i skatt på arvodet. Det gör det också enklare att räkna fram nettoarvodet i partiskatteberäkningen – för ett deltidsarvode blir nettot helt enkelt arvodet minus 30 %.</t>
  </si>
  <si>
    <t>Tips</t>
  </si>
  <si>
    <t>En sammanställning i början av mandatperioden, där kommunens alla uppdrag märks med tjänstgöringsgrad, underlättar arbetet väsentligt – nämndstrukturer och mötesmönster ändras sällan under mandatperioden.</t>
  </si>
  <si>
    <t>Alla beräkningar görs i fliken "Beräkning" – fyll i de gula cellerna så räknas resultaten ut automatiskt.</t>
  </si>
  <si>
    <t>Beräkning av partiskatt på fasta arvoden</t>
  </si>
  <si>
    <t>Fyll i de gula cellerna – övriga celler räknas ut automatiskt.</t>
  </si>
  <si>
    <t>Gemensamma förutsättningar</t>
  </si>
  <si>
    <t>Inkomstbasbelopp (I)</t>
  </si>
  <si>
    <t>Uppdatera när nytt inkomstbasbelopp fastställs.</t>
  </si>
  <si>
    <t>Andel enligt stadgarna</t>
  </si>
  <si>
    <t>Stadgereglerad nivå – ändras inte.</t>
  </si>
  <si>
    <t>Skatteavdrag hos sidoutbetalare (vid jämkning)</t>
  </si>
  <si>
    <t>Används i modell 2 och 3 för att räkna fram nettoarvodet.</t>
  </si>
  <si>
    <t>1. Heltidspolitiker</t>
  </si>
  <si>
    <t>Tjänstgöringsgrad</t>
  </si>
  <si>
    <t>Månadsarvode efter vanlig skatt (S)</t>
  </si>
  <si>
    <t>Räknas fram med Skatteverkets verktyg.</t>
  </si>
  <si>
    <t>Partiskattetak (behålls av den arvoderade)</t>
  </si>
  <si>
    <t>Beräknas som: grad × I × 0,45</t>
  </si>
  <si>
    <t>Partiskatt att betala (X)</t>
  </si>
  <si>
    <t>Beräknas som: S − tak (aldrig mindre än 0)</t>
  </si>
  <si>
    <t>Kvar efter partiskatt</t>
  </si>
  <si>
    <t>2. Deltid – mer än två tjänstgöringsdagar i månaden</t>
  </si>
  <si>
    <t>Tjänstgöringsgrad (fastställs av styrelsen)</t>
  </si>
  <si>
    <t>Månadsarvode före skatt (brutto)</t>
  </si>
  <si>
    <t>Månadsarvode efter skatt (S)</t>
  </si>
  <si>
    <t>Beräknas som: brutto − 30 % (vid jämkning)</t>
  </si>
  <si>
    <t>Partiskattetak värdejusterat</t>
  </si>
  <si>
    <t>Partiskatt att betala</t>
  </si>
  <si>
    <t>3. Deltid – två eller färre tjänstgöringsdagar i månaden</t>
  </si>
  <si>
    <t>Antal tjänstgöringsdagar per månad</t>
  </si>
  <si>
    <t>Flera uppdrag räknas samman. Fler än 24 mötesdagar/år → använd modell 2.</t>
  </si>
  <si>
    <t>Beräknas som: dagar × 4,6 %</t>
  </si>
  <si>
    <t>Partiskattetak</t>
  </si>
  <si>
    <t>Teckenförklaring</t>
  </si>
  <si>
    <t>Gul cell med blå text = fylls i av dig</t>
  </si>
  <si>
    <t>Vit cell med svart text = formel, ändras inte</t>
  </si>
  <si>
    <t>Rörliga arvoden (mötesarvoden) och ersättning för förlorad arbetsinkomst ingår aldrig – rörliga arvoden hanteras separat enligt 10 %-regeln.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</si>
</sst>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 kr&quot;"/>
    <numFmt numFmtId="165" formatCode="0.0%"/>
    <numFmt numFmtId="166" formatCode="0.0#"/>
    <numFmt numFmtId="167" formatCode="#,##0.00&quot; kr&quot;"/>
  </numFmts>
  <fonts count="9">
    <font>
      <sz val="11"/>
      <color theme="1"/>
      <name val="Calibri"/>
      <family val="2"/>
      <charset val="1"/>
    </font>
    <font>
      <b/>
      <sz val="16"/>
      <color rgb="FF000000"/>
      <name val="Arial"/>
      <charset val="1"/>
    </font>
    <font>
      <b/>
      <sz val="11"/>
      <color rgb="FF000000"/>
      <name val="Arial"/>
      <charset val="1"/>
    </font>
    <font>
      <sz val="10"/>
      <color rgb="FF000000"/>
      <name val="Arial"/>
      <charset val="1"/>
    </font>
    <font>
      <i/>
      <sz val="10"/>
      <color rgb="FF000000"/>
      <name val="Arial"/>
      <charset val="1"/>
    </font>
    <font>
      <b/>
      <sz val="14"/>
      <color rgb="FF000000"/>
      <name val="Arial"/>
      <charset val="1"/>
    </font>
    <font>
      <i/>
      <sz val="9"/>
      <color rgb="FF595959"/>
      <name val="Arial"/>
      <charset val="1"/>
    </font>
    <font>
      <sz val="10"/>
      <color rgb="FF0000FF"/>
      <name val="Arial"/>
      <charset val="1"/>
    </font>
    <font>
      <sz val="10"/>
      <name val="Arial"/>
      <family val="2"/>
    </font>
  </fonts>
  <fills count="3">
    <fill>
      <patternFill patternType="none"/>
    </fill>
    <fill>
      <patternFill patternType="gray125"/>
    </fill>
    <fill>
      <patternFill patternType="solid">
        <fgColor rgb="FFFFFF00"/>
        <bgColor rgb="FFFFFF00"/>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5" fillId="0" borderId="0" xfId="0" applyFont="1"/>
    <xf numFmtId="0" fontId="6" fillId="0" borderId="0" xfId="0" applyFont="1"/>
    <xf numFmtId="0" fontId="3" fillId="0" borderId="0" xfId="0" applyFont="1"/>
    <xf numFmtId="164" fontId="7" fillId="2" borderId="1" xfId="0" applyNumberFormat="1" applyFont="1" applyFill="1" applyBorder="1"/>
    <xf numFmtId="0" fontId="6" fillId="0" borderId="0" xfId="0" applyFont="1" applyAlignment="1">
      <alignment vertical="top" wrapText="1"/>
    </xf>
    <xf numFmtId="165" fontId="7" fillId="0" borderId="1" xfId="0" applyNumberFormat="1" applyFont="1" applyBorder="1"/>
    <xf numFmtId="165" fontId="3" fillId="0" borderId="1" xfId="0" applyNumberFormat="1" applyFont="1" applyBorder="1"/>
    <xf numFmtId="164" fontId="3" fillId="0" borderId="1" xfId="0" applyNumberFormat="1" applyFont="1" applyBorder="1"/>
    <xf numFmtId="165" fontId="7" fillId="2" borderId="1" xfId="0" applyNumberFormat="1" applyFont="1" applyFill="1" applyBorder="1"/>
    <xf numFmtId="166" fontId="7" fillId="2" borderId="1" xfId="0" applyNumberFormat="1" applyFont="1" applyFill="1" applyBorder="1"/>
    <xf numFmtId="167" fontId="3" fillId="0" borderId="1" xfId="0" applyNumberFormat="1" applyFont="1" applyBorder="1"/>
    <xf numFmtId="0" fontId="7" fillId="2" borderId="0" xfId="0" applyFont="1" applyFill="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27"/>
  <sheetViews>
    <sheetView topLeftCell="A19" zoomScaleNormal="100" workbookViewId="0"/>
  </sheetViews>
  <sheetFormatPr defaultColWidth="8.7109375" defaultRowHeight="15"/>
  <cols>
    <col min="1" max="1" width="2" customWidth="1"/>
    <col min="2" max="2" width="100" customWidth="1"/>
  </cols>
  <sheetData>
    <row r="1" spans="2:2" ht="19.7">
      <c r="B1" s="1" t="s">
        <v>0</v>
      </c>
    </row>
    <row r="3" spans="2:2">
      <c r="B3" s="2" t="s">
        <v>1</v>
      </c>
    </row>
    <row r="4" spans="2:2" ht="69" customHeight="1">
      <c r="B4" s="3" t="s">
        <v>2</v>
      </c>
    </row>
    <row r="6" spans="2:2">
      <c r="B6" s="2" t="s">
        <v>3</v>
      </c>
    </row>
    <row r="7" spans="2:2" ht="42.75" customHeight="1">
      <c r="B7" s="3" t="s">
        <v>4</v>
      </c>
    </row>
    <row r="9" spans="2:2">
      <c r="B9" s="2" t="s">
        <v>5</v>
      </c>
    </row>
    <row r="10" spans="2:2" ht="69" customHeight="1">
      <c r="B10" s="3" t="s">
        <v>6</v>
      </c>
    </row>
    <row r="12" spans="2:2">
      <c r="B12" s="2" t="s">
        <v>7</v>
      </c>
    </row>
    <row r="13" spans="2:2" ht="55.5" customHeight="1">
      <c r="B13" s="3" t="s">
        <v>8</v>
      </c>
    </row>
    <row r="15" spans="2:2">
      <c r="B15" s="2" t="s">
        <v>9</v>
      </c>
    </row>
    <row r="16" spans="2:2" ht="81.75" customHeight="1">
      <c r="B16" s="3" t="s">
        <v>10</v>
      </c>
    </row>
    <row r="18" spans="2:2">
      <c r="B18" s="2" t="s">
        <v>11</v>
      </c>
    </row>
    <row r="19" spans="2:2" ht="94.5" customHeight="1">
      <c r="B19" s="3" t="s">
        <v>12</v>
      </c>
    </row>
    <row r="21" spans="2:2">
      <c r="B21" s="2" t="s">
        <v>13</v>
      </c>
    </row>
    <row r="22" spans="2:2" ht="81.75" customHeight="1">
      <c r="B22" s="3" t="s">
        <v>14</v>
      </c>
    </row>
    <row r="24" spans="2:2">
      <c r="B24" s="2" t="s">
        <v>15</v>
      </c>
    </row>
    <row r="25" spans="2:2" ht="42.75" customHeight="1">
      <c r="B25" s="3" t="s">
        <v>16</v>
      </c>
    </row>
    <row r="27" spans="2:2">
      <c r="B27" s="4" t="s">
        <v>17</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36"/>
  <sheetViews>
    <sheetView tabSelected="1" topLeftCell="A10" zoomScaleNormal="100" workbookViewId="0">
      <selection activeCell="C19" sqref="C19"/>
    </sheetView>
  </sheetViews>
  <sheetFormatPr defaultColWidth="8.7109375" defaultRowHeight="15"/>
  <cols>
    <col min="1" max="1" width="2" customWidth="1"/>
    <col min="2" max="2" width="40" customWidth="1"/>
    <col min="3" max="3" width="16" customWidth="1"/>
    <col min="4" max="4" width="42" customWidth="1"/>
  </cols>
  <sheetData>
    <row r="1" spans="2:4" ht="17.45">
      <c r="B1" s="5" t="s">
        <v>18</v>
      </c>
    </row>
    <row r="2" spans="2:4">
      <c r="B2" s="6" t="s">
        <v>19</v>
      </c>
    </row>
    <row r="4" spans="2:4">
      <c r="B4" s="2" t="s">
        <v>20</v>
      </c>
    </row>
    <row r="5" spans="2:4">
      <c r="B5" s="7" t="s">
        <v>21</v>
      </c>
      <c r="C5" s="8">
        <v>83400</v>
      </c>
      <c r="D5" s="9" t="s">
        <v>22</v>
      </c>
    </row>
    <row r="6" spans="2:4">
      <c r="B6" s="7" t="s">
        <v>23</v>
      </c>
      <c r="C6" s="10">
        <v>0.45</v>
      </c>
      <c r="D6" s="9" t="s">
        <v>24</v>
      </c>
    </row>
    <row r="7" spans="2:4" ht="22.35">
      <c r="B7" s="7" t="s">
        <v>25</v>
      </c>
      <c r="C7" s="10">
        <v>0.3</v>
      </c>
      <c r="D7" s="9" t="s">
        <v>26</v>
      </c>
    </row>
    <row r="9" spans="2:4">
      <c r="B9" s="2" t="s">
        <v>27</v>
      </c>
    </row>
    <row r="10" spans="2:4">
      <c r="B10" s="7" t="s">
        <v>28</v>
      </c>
      <c r="C10" s="11">
        <f>1</f>
        <v>1</v>
      </c>
    </row>
    <row r="11" spans="2:4">
      <c r="B11" s="7" t="s">
        <v>29</v>
      </c>
      <c r="C11" s="8">
        <v>52000</v>
      </c>
      <c r="D11" s="9" t="s">
        <v>30</v>
      </c>
    </row>
    <row r="12" spans="2:4">
      <c r="B12" s="7" t="s">
        <v>31</v>
      </c>
      <c r="C12" s="12">
        <f>C10*$C$5*$C$6</f>
        <v>37530</v>
      </c>
      <c r="D12" s="9" t="s">
        <v>32</v>
      </c>
    </row>
    <row r="13" spans="2:4">
      <c r="B13" s="7" t="s">
        <v>33</v>
      </c>
      <c r="C13" s="12">
        <f>MAX(0,C11-C12)</f>
        <v>14470</v>
      </c>
      <c r="D13" s="9" t="s">
        <v>34</v>
      </c>
    </row>
    <row r="14" spans="2:4">
      <c r="B14" s="7" t="s">
        <v>35</v>
      </c>
      <c r="C14" s="12">
        <f>C11-C13</f>
        <v>37530</v>
      </c>
    </row>
    <row r="16" spans="2:4">
      <c r="B16" s="2" t="s">
        <v>36</v>
      </c>
    </row>
    <row r="17" spans="2:4">
      <c r="B17" s="7" t="s">
        <v>37</v>
      </c>
      <c r="C17" s="13">
        <v>0.2</v>
      </c>
    </row>
    <row r="18" spans="2:4">
      <c r="B18" s="7" t="s">
        <v>38</v>
      </c>
      <c r="C18" s="8">
        <v>16080</v>
      </c>
    </row>
    <row r="19" spans="2:4">
      <c r="B19" s="7" t="s">
        <v>39</v>
      </c>
      <c r="C19" s="12">
        <f>C18*(1-$C$7)</f>
        <v>11256</v>
      </c>
      <c r="D19" s="9" t="s">
        <v>40</v>
      </c>
    </row>
    <row r="20" spans="2:4">
      <c r="B20" s="7" t="s">
        <v>41</v>
      </c>
      <c r="C20" s="12">
        <f>C17*$C$5*$C$6</f>
        <v>7506</v>
      </c>
      <c r="D20" s="9" t="s">
        <v>32</v>
      </c>
    </row>
    <row r="21" spans="2:4">
      <c r="B21" s="7" t="s">
        <v>42</v>
      </c>
      <c r="C21" s="12">
        <f>MAX(0,C19-C20)</f>
        <v>3750</v>
      </c>
      <c r="D21" s="9" t="s">
        <v>34</v>
      </c>
    </row>
    <row r="22" spans="2:4">
      <c r="B22" s="7" t="s">
        <v>35</v>
      </c>
      <c r="C22" s="12">
        <f>C19-C21</f>
        <v>7506</v>
      </c>
    </row>
    <row r="24" spans="2:4">
      <c r="B24" s="2" t="s">
        <v>43</v>
      </c>
    </row>
    <row r="25" spans="2:4" ht="22.35">
      <c r="B25" s="7" t="s">
        <v>44</v>
      </c>
      <c r="C25" s="14">
        <v>0.5</v>
      </c>
      <c r="D25" s="9" t="s">
        <v>45</v>
      </c>
    </row>
    <row r="26" spans="2:4">
      <c r="B26" s="7" t="s">
        <v>28</v>
      </c>
      <c r="C26" s="11">
        <f>C25*4.6%</f>
        <v>2.3E-2</v>
      </c>
      <c r="D26" s="9" t="s">
        <v>46</v>
      </c>
    </row>
    <row r="27" spans="2:4">
      <c r="B27" s="7" t="s">
        <v>38</v>
      </c>
      <c r="C27" s="8">
        <v>3000</v>
      </c>
    </row>
    <row r="28" spans="2:4">
      <c r="B28" s="7" t="s">
        <v>39</v>
      </c>
      <c r="C28" s="15">
        <f>C27*(1-$C$7)</f>
        <v>2100</v>
      </c>
      <c r="D28" s="9" t="s">
        <v>40</v>
      </c>
    </row>
    <row r="29" spans="2:4">
      <c r="B29" s="7" t="s">
        <v>47</v>
      </c>
      <c r="C29" s="15">
        <f>C26*$C$5*$C$6</f>
        <v>863.19</v>
      </c>
      <c r="D29" s="9" t="s">
        <v>32</v>
      </c>
    </row>
    <row r="30" spans="2:4">
      <c r="B30" s="7" t="s">
        <v>42</v>
      </c>
      <c r="C30" s="15">
        <f>MAX(0,C28-C29)</f>
        <v>1236.81</v>
      </c>
      <c r="D30" s="9" t="s">
        <v>34</v>
      </c>
    </row>
    <row r="31" spans="2:4">
      <c r="B31" s="7" t="s">
        <v>35</v>
      </c>
      <c r="C31" s="15">
        <f>C28-C30</f>
        <v>863.19</v>
      </c>
    </row>
    <row r="33" spans="2:2">
      <c r="B33" s="2" t="s">
        <v>48</v>
      </c>
    </row>
    <row r="34" spans="2:2">
      <c r="B34" s="16" t="s">
        <v>49</v>
      </c>
    </row>
    <row r="35" spans="2:2">
      <c r="B35" s="7" t="s">
        <v>50</v>
      </c>
    </row>
    <row r="36" spans="2:2" ht="32.85">
      <c r="B36" s="9" t="s">
        <v>51</v>
      </c>
    </row>
  </sheetData>
  <pageMargins left="0.75" right="0.75" top="1" bottom="1" header="0.511811023622047" footer="0.511811023622047"/>
  <pageSetup paperSize="9" orientation="portrait" horizontalDpi="300" verticalDpi="300"/>
  <legacyDrawing r:id="rId1"/>
</worksheet>
</file>

<file path=docMetadata/LabelInfo.xml><?xml version="1.0" encoding="utf-8"?>
<clbl:labelList xmlns:clbl="http://schemas.microsoft.com/office/2020/mipLabelMetadata">
  <clbl:label id="{c153c13d-ab0f-4d2e-9c55-49f781c6d8d9}" enabled="1" method="Privileged" siteId="{22200bd4-83e9-4341-bd3c-6ebe774baa4f}"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Samuel Gonzalez Westling</cp:lastModifiedBy>
  <cp:revision>0</cp:revision>
  <dcterms:created xsi:type="dcterms:W3CDTF">2026-09-09T10:04:31Z</dcterms:created>
  <dcterms:modified xsi:type="dcterms:W3CDTF">2026-09-09T10:09:34Z</dcterms:modified>
  <cp:category/>
  <cp:contentStatus/>
</cp:coreProperties>
</file>